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98" i="1" l="1"/>
  <c r="C98" i="1"/>
  <c r="D45" i="1"/>
  <c r="C45" i="1"/>
  <c r="F54" i="1"/>
  <c r="E54" i="1"/>
  <c r="F47" i="1"/>
  <c r="E47" i="1"/>
  <c r="D15" i="1" l="1"/>
  <c r="D67" i="1" l="1"/>
  <c r="C115" i="1"/>
  <c r="F30" i="1" l="1"/>
  <c r="C57" i="1"/>
  <c r="E64" i="1"/>
  <c r="D19" i="1" l="1"/>
  <c r="D118" i="1" l="1"/>
  <c r="C118" i="1"/>
  <c r="D104" i="1" l="1"/>
  <c r="C104" i="1"/>
  <c r="E107" i="1"/>
  <c r="F107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81" i="1" l="1"/>
  <c r="D37" i="1" l="1"/>
  <c r="D57" i="1" l="1"/>
  <c r="F113" i="1" l="1"/>
  <c r="D112" i="1"/>
  <c r="C37" i="1" l="1"/>
  <c r="D115" i="1" l="1"/>
  <c r="C24" i="1" l="1"/>
  <c r="F45" i="1" l="1"/>
  <c r="F50" i="1"/>
  <c r="E50" i="1"/>
  <c r="E62" i="1" l="1"/>
  <c r="F62" i="1"/>
  <c r="D24" i="1"/>
  <c r="E30" i="1"/>
  <c r="E40" i="1"/>
  <c r="C23" i="1"/>
  <c r="E34" i="1" l="1"/>
  <c r="C15" i="1"/>
  <c r="D87" i="1" l="1"/>
  <c r="C112" i="1" l="1"/>
  <c r="F112" i="1" s="1"/>
  <c r="E113" i="1"/>
  <c r="C94" i="1"/>
  <c r="D94" i="1"/>
  <c r="E112" i="1" l="1"/>
  <c r="F53" i="1" l="1"/>
  <c r="E53" i="1"/>
  <c r="E108" i="1" l="1"/>
  <c r="F108" i="1"/>
  <c r="C87" i="1"/>
  <c r="E91" i="1"/>
  <c r="F91" i="1"/>
  <c r="E87" i="1" l="1"/>
  <c r="D23" i="1" l="1"/>
  <c r="D9" i="1"/>
  <c r="D8" i="1" l="1"/>
  <c r="D7" i="1"/>
  <c r="D122" i="1" s="1"/>
  <c r="F39" i="1"/>
  <c r="E39" i="1"/>
  <c r="F49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E59" i="1"/>
  <c r="F59" i="1"/>
  <c r="E60" i="1"/>
  <c r="F60" i="1"/>
  <c r="E61" i="1"/>
  <c r="F61" i="1"/>
  <c r="E63" i="1"/>
  <c r="F63" i="1"/>
  <c r="E65" i="1"/>
  <c r="E66" i="1"/>
  <c r="F66" i="1"/>
  <c r="C67" i="1"/>
  <c r="E69" i="1"/>
  <c r="F69" i="1"/>
  <c r="E72" i="1"/>
  <c r="F72" i="1"/>
  <c r="E73" i="1"/>
  <c r="F73" i="1"/>
  <c r="C75" i="1"/>
  <c r="D75" i="1"/>
  <c r="D56" i="1" s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6" i="1"/>
  <c r="F106" i="1"/>
  <c r="C109" i="1"/>
  <c r="C56" i="1" s="1"/>
  <c r="D109" i="1"/>
  <c r="E111" i="1"/>
  <c r="F111" i="1"/>
  <c r="E45" i="1" l="1"/>
  <c r="D123" i="1"/>
  <c r="D121" i="1" s="1"/>
  <c r="D124" i="1" s="1"/>
  <c r="C123" i="1"/>
  <c r="C8" i="1"/>
  <c r="C7" i="1"/>
  <c r="E19" i="1"/>
  <c r="F19" i="1"/>
  <c r="E15" i="1"/>
  <c r="F15" i="1"/>
  <c r="F37" i="1"/>
  <c r="F67" i="1"/>
  <c r="F24" i="1"/>
  <c r="E94" i="1"/>
  <c r="F87" i="1"/>
  <c r="E70" i="1"/>
  <c r="E32" i="1"/>
  <c r="E104" i="1"/>
  <c r="F81" i="1"/>
  <c r="E67" i="1"/>
  <c r="E57" i="1"/>
  <c r="E109" i="1"/>
  <c r="F104" i="1"/>
  <c r="E98" i="1"/>
  <c r="F94" i="1"/>
  <c r="E75" i="1"/>
  <c r="F70" i="1"/>
  <c r="F57" i="1"/>
  <c r="F32" i="1"/>
  <c r="F109" i="1"/>
  <c r="F98" i="1"/>
  <c r="E81" i="1"/>
  <c r="F75" i="1"/>
  <c r="E24" i="1"/>
  <c r="F7" i="1" l="1"/>
  <c r="C122" i="1"/>
  <c r="C121" i="1" s="1"/>
  <c r="C124" i="1" s="1"/>
  <c r="D114" i="1"/>
  <c r="C114" i="1"/>
  <c r="E9" i="1"/>
  <c r="F9" i="1"/>
  <c r="E23" i="1"/>
  <c r="E56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<sst xmlns="http://schemas.openxmlformats.org/spreadsheetml/2006/main" count="354" uniqueCount="219">
  <si>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</si>
  <si>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</si>
  <si>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</si>
  <si>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</si>
  <si>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</si>
  <si>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</si>
  <si>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</si>
  <si>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</si>
  <si>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</si>
  <si>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</si>
  <si>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</si>
  <si>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</si>
  <si>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</si>
  <si>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</si>
  <si>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</si>
  <si>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</si>
  <si>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</si>
  <si>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</si>
  <si>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</si>
  <si>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</si>
  <si>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</si>
  <si>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</si>
  <si>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</si>
  <si>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</si>
  <si>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</si>
  <si>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</si>
  <si>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</si>
  <si>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</si>
  <si>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</si>
  <si>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</si>
  <si>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</si>
  <si>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</si>
  <si>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</si>
  <si>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</si>
  <si>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</si>
  <si>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</si>
  <si>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</si>
  <si>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</si>
  <si>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</si>
  <si>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</si>
  <si>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</si>
  <si>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</si>
  <si>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</si>
  <si>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</si>
  <si>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</si>
  <si>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</si>
  <si>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</si>
  <si>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</si>
  <si>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</si>
  <si>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</si>
  <si>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</si>
  <si>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</si>
  <si>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</si>
  <si>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</si>
  <si>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</si>
  <si>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</si>
  <si>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</si>
  <si>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</si>
  <si>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</si>
  <si>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</si>
  <si>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</si>
  <si>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</si>
  <si>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</si>
  <si>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</si>
  <si>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</si>
  <si>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</si>
  <si>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</si>
  <si>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</si>
  <si>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</si>
  <si>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</si>
  <si>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</si>
  <si>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</si>
  <si>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</si>
  <si>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</si>
  <si>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</si>
  <si>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</si>
  <si>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</si>
  <si>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</si>
  <si>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</si>
  <si>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</si>
  <si>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</si>
  <si>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</si>
  <si>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</si>
  <si>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</si>
  <si>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</si>
  <si>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</si>
  <si>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</si>
  <si>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</si>
  <si>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</si>
  <si>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</si>
  <si>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</si>
  <si>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</si>
  <si>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</si>
  <si>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</si>
  <si>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</si>
  <si>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</si>
  <si>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</si>
  <si>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</si>
  <si>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</si>
  <si>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</si>
  <si>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</si>
  <si>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</si>
  <si>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</si>
  <si>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</si>
  <si>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</si>
  <si>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</si>
  <si>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</si>
  <si>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</si>
  <si>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</si>
  <si>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</si>
  <si>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</si>
  <si>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</si>
  <si>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</si>
  <si>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</si>
  <si>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</si>
  <si>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</si>
  <si>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</si>
  <si>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</si>
  <si>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</si>
  <si>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</si>
  <si>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</si>
  <si>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</si>
  <si>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</si>
  <si>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</si>
  <si>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</si>
  <si>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</si>
  <si>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</si>
  <si>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</si>
  <si>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</si>
  <si>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</si>
  <si>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</si>
  <si>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</si>
  <si>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</si>
  <si>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</si>
  <si>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</si>
  <si>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</si>
  <si>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</si>
  <si>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</si>
  <si>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</si>
  <si>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</si>
  <si>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</si>
  <si>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</si>
  <si>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</si>
  <si>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</si>
  <si>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</si>
  <si>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</si>
  <si>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</si>
  <si>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</si>
  <si>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</si>
  <si>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</si>
  <si>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</si>
  <si>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</si>
  <si>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</si>
  <si>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</si>
  <si>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</si>
  <si>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</si>
  <si>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</si>
  <si>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</si>
  <si>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</si>
  <si>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</si>
  <si>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</si>
  <si>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</si>
  <si>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</si>
  <si>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</si>
  <si>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</si>
  <si>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</si>
  <si>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</si>
  <si>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</si>
  <si>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</si>
  <si>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</si>
  <si>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</si>
  <si>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</si>
  <si>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</si>
  <si>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</si>
  <si>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</si>
  <si>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</si>
  <si>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</si>
  <si>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</si>
  <si>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</si>
  <si>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</si>
  <si>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</si>
  <si>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</si>
  <si>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</si>
  <si>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</si>
  <si>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</si>
  <si>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</si>
  <si>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</si>
  <si>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</si>
  <si>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</si>
  <si>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</si>
  <si>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</si>
  <si>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</si>
  <si>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</si>
  <si>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</si>
  <si>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</si>
  <si>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</si>
  <si>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</si>
  <si>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</si>
  <si>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</si>
  <si>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</si>
  <si>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</si>
  <si>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</si>
  <si>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</si>
  <si>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</si>
  <si>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</si>
  <si>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</si>
  <si>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</si>
  <si>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</si>
  <si>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</si>
  <si>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Исполнитель: Хурсанова Татьяна Владимировна 8 (39160) 21-1-61</t>
  </si>
  <si>
    <t>Сведения об исполнении бюджета Северо-Енисейского района  
на 01.03.2020 года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</si>
  <si>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</si>
  <si>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</si>
  <si>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</si>
  <si>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</si>
  <si>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</si>
  <si>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</si>
  <si>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
И.о. руководителя Финансового управления администрации Северо-Енисейского района</t>
  </si>
  <si>
    <t>Т.А. 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</si>
</sst>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4"/>
  <sheetViews>
    <sheetView tabSelected="1" topLeftCell="A100" workbookViewId="0">
      <selection activeCell="D122" sqref="D122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210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2287622.5</v>
      </c>
      <c r="D7" s="22">
        <f>D9+D23+D45</f>
        <v>389895.69999999995</v>
      </c>
      <c r="E7" s="22">
        <f t="shared" ref="E7:E24" si="0">C7-D7</f>
        <v>1897726.8</v>
      </c>
      <c r="F7" s="22">
        <f>D7*100/C7</f>
        <v>17.04370804186442</v>
      </c>
    </row>
    <row r="8" spans="1:14" x14ac:dyDescent="0.25">
      <c r="A8" s="27" t="s">
        <v>162</v>
      </c>
      <c r="B8" s="10" t="s">
        <v>133</v>
      </c>
      <c r="C8" s="22">
        <f>C9+C23</f>
        <v>1675727.9</v>
      </c>
      <c r="D8" s="22">
        <f>D9+D23</f>
        <v>111999.09999999999</v>
      </c>
      <c r="E8" s="22">
        <f t="shared" si="0"/>
        <v>1563728.7999999998</v>
      </c>
      <c r="F8" s="22">
        <f>D8*100/C8</f>
        <v>6.683608955845397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1590421.5999999999</v>
      </c>
      <c r="D9" s="22">
        <f>D10+D11+D12+D13+D14+D15+D19</f>
        <v>94184.099999999991</v>
      </c>
      <c r="E9" s="22">
        <f t="shared" ref="E9" si="1">E10+E11+E12+E13+E14+E15+E19</f>
        <v>1496237.5000000002</v>
      </c>
      <c r="F9" s="22">
        <f t="shared" ref="F9:F23" si="2">D9*100/C9</f>
        <v>5.9219580518775654</v>
      </c>
      <c r="H9" s="4"/>
    </row>
    <row r="10" spans="1:14" x14ac:dyDescent="0.25">
      <c r="A10" s="27" t="s">
        <v>160</v>
      </c>
      <c r="B10" s="16" t="s">
        <v>28</v>
      </c>
      <c r="C10" s="24">
        <v>988000</v>
      </c>
      <c r="D10" s="22">
        <v>4911.2</v>
      </c>
      <c r="E10" s="22">
        <f t="shared" si="0"/>
        <v>983088.8</v>
      </c>
      <c r="F10" s="22">
        <f t="shared" si="2"/>
        <v>0.49708502024291495</v>
      </c>
    </row>
    <row r="11" spans="1:14" x14ac:dyDescent="0.25">
      <c r="A11" s="27" t="s">
        <v>161</v>
      </c>
      <c r="B11" s="16" t="s">
        <v>27</v>
      </c>
      <c r="C11" s="22">
        <v>580122.69999999995</v>
      </c>
      <c r="D11" s="22">
        <v>85514.9</v>
      </c>
      <c r="E11" s="22">
        <f t="shared" si="0"/>
        <v>494607.79999999993</v>
      </c>
      <c r="F11" s="22">
        <f t="shared" si="2"/>
        <v>14.740829827896755</v>
      </c>
    </row>
    <row r="12" spans="1:14" ht="25.5" x14ac:dyDescent="0.25">
      <c r="A12" s="27" t="s">
        <v>164</v>
      </c>
      <c r="B12" s="16" t="s">
        <v>26</v>
      </c>
      <c r="C12" s="22">
        <v>1579.9</v>
      </c>
      <c r="D12" s="22">
        <v>224.6</v>
      </c>
      <c r="E12" s="22">
        <f t="shared" si="0"/>
        <v>1355.3000000000002</v>
      </c>
      <c r="F12" s="22">
        <f t="shared" si="2"/>
        <v>14.21608962592569</v>
      </c>
    </row>
    <row r="13" spans="1:14" x14ac:dyDescent="0.25">
      <c r="A13" s="27" t="s">
        <v>165</v>
      </c>
      <c r="B13" s="16" t="s">
        <v>166</v>
      </c>
      <c r="C13" s="24">
        <v>15702.8</v>
      </c>
      <c r="D13" s="22">
        <v>2790.8</v>
      </c>
      <c r="E13" s="22">
        <f t="shared" si="0"/>
        <v>12912</v>
      </c>
      <c r="F13" s="22">
        <f t="shared" si="2"/>
        <v>17.77262653794228</v>
      </c>
    </row>
    <row r="14" spans="1:14" x14ac:dyDescent="0.25">
      <c r="A14" s="27" t="s">
        <v>167</v>
      </c>
      <c r="B14" s="16" t="s">
        <v>25</v>
      </c>
      <c r="C14" s="22">
        <v>836</v>
      </c>
      <c r="D14" s="22">
        <v>55.9</v>
      </c>
      <c r="E14" s="22">
        <f t="shared" si="0"/>
        <v>780.1</v>
      </c>
      <c r="F14" s="22">
        <f t="shared" si="2"/>
        <v>6.6866028708133971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431.2</v>
      </c>
      <c r="E15" s="22">
        <f t="shared" ref="E15" si="3">E17+E18</f>
        <v>1655.8</v>
      </c>
      <c r="F15" s="22">
        <f t="shared" si="2"/>
        <v>20.661236224245329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412.7</v>
      </c>
      <c r="E17" s="32">
        <f t="shared" si="0"/>
        <v>1434.3</v>
      </c>
      <c r="F17" s="32">
        <f t="shared" si="2"/>
        <v>22.344342176502437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18.5</v>
      </c>
      <c r="E18" s="32">
        <f t="shared" si="0"/>
        <v>221.5</v>
      </c>
      <c r="F18" s="32">
        <f t="shared" si="2"/>
        <v>7.708333333333333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255.5</v>
      </c>
      <c r="E19" s="24">
        <f t="shared" ref="E19" si="4">E21+E22</f>
        <v>1837.7</v>
      </c>
      <c r="F19" s="22">
        <f>D19*100/C19</f>
        <v>12.206191477164152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202.7</v>
      </c>
      <c r="E21" s="32">
        <f t="shared" ref="E21:E22" si="5">C21-D21</f>
        <v>1666.5</v>
      </c>
      <c r="F21" s="32">
        <f t="shared" ref="F21:F22" si="6">D21*100/C21</f>
        <v>10.844211427348599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52.8</v>
      </c>
      <c r="E22" s="32">
        <f t="shared" si="5"/>
        <v>171.2</v>
      </c>
      <c r="F22" s="32">
        <f t="shared" si="6"/>
        <v>23.571428571428573</v>
      </c>
    </row>
    <row r="23" spans="1:14" ht="18.75" customHeight="1" x14ac:dyDescent="0.25">
      <c r="A23" s="26"/>
      <c r="B23" s="16" t="s">
        <v>24</v>
      </c>
      <c r="C23" s="22">
        <f>C24+C31+C32+C37+C42+C43+C44</f>
        <v>85306.3</v>
      </c>
      <c r="D23" s="22">
        <f>D31+D32+D37+D42+D43+D44+D24</f>
        <v>17815</v>
      </c>
      <c r="E23" s="22">
        <f>E24+E31+E32+E37+E42+E43+E44</f>
        <v>65713.799999999988</v>
      </c>
      <c r="F23" s="22">
        <f t="shared" si="2"/>
        <v>20.883568974389934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52876.1</v>
      </c>
      <c r="D24" s="24">
        <f>D26+D27+D28+D29+D30</f>
        <v>9009.7000000000007</v>
      </c>
      <c r="E24" s="22">
        <f t="shared" si="0"/>
        <v>43866.399999999994</v>
      </c>
      <c r="F24" s="22">
        <f>D24*100/C24</f>
        <v>17.039267268198678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26000</v>
      </c>
      <c r="D26" s="32">
        <v>4803.3</v>
      </c>
      <c r="E26" s="32">
        <f t="shared" ref="E26:E32" si="7">C26-D26</f>
        <v>21196.7</v>
      </c>
      <c r="F26" s="32">
        <f>D26*100/C26</f>
        <v>18.474230769230768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62.6</v>
      </c>
      <c r="E27" s="32">
        <f t="shared" si="7"/>
        <v>2237.4</v>
      </c>
      <c r="F27" s="32">
        <f t="shared" ref="F27:F28" si="8">D27*100/C27</f>
        <v>2.7217391304347824</v>
      </c>
    </row>
    <row r="28" spans="1:14" ht="36" x14ac:dyDescent="0.25">
      <c r="A28" s="26" t="s">
        <v>180</v>
      </c>
      <c r="B28" s="34" t="s">
        <v>115</v>
      </c>
      <c r="C28" s="41">
        <v>24567</v>
      </c>
      <c r="D28" s="32">
        <v>4087.7</v>
      </c>
      <c r="E28" s="32">
        <f t="shared" si="7"/>
        <v>20479.3</v>
      </c>
      <c r="F28" s="32">
        <f t="shared" si="8"/>
        <v>16.638987259331625</v>
      </c>
    </row>
    <row r="29" spans="1:14" ht="36" x14ac:dyDescent="0.25">
      <c r="A29" s="29" t="s">
        <v>181</v>
      </c>
      <c r="B29" s="30" t="s">
        <v>116</v>
      </c>
      <c r="C29" s="41">
        <v>9.1</v>
      </c>
      <c r="D29" s="32">
        <v>0</v>
      </c>
      <c r="E29" s="32">
        <f>C29-D29</f>
        <v>9.1</v>
      </c>
      <c r="F29" s="32">
        <f>D29*100/C29</f>
        <v>0</v>
      </c>
    </row>
    <row r="30" spans="1:14" ht="24" x14ac:dyDescent="0.25">
      <c r="A30" s="29" t="s">
        <v>182</v>
      </c>
      <c r="B30" s="30" t="s">
        <v>146</v>
      </c>
      <c r="C30" s="41">
        <v>0</v>
      </c>
      <c r="D30" s="32">
        <v>56.1</v>
      </c>
      <c r="E30" s="32">
        <f>C30-D30</f>
        <v>-56.1</v>
      </c>
      <c r="F30" s="32" t="e">
        <f>D30*100/C30</f>
        <v>#DIV/0!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5292.3</v>
      </c>
      <c r="D31" s="22">
        <v>1757.7</v>
      </c>
      <c r="E31" s="22">
        <f t="shared" si="7"/>
        <v>3534.6000000000004</v>
      </c>
      <c r="F31" s="22">
        <f>D31*100/C31</f>
        <v>33.212402925004248</v>
      </c>
    </row>
    <row r="32" spans="1:14" ht="25.5" x14ac:dyDescent="0.25">
      <c r="A32" s="27" t="s">
        <v>176</v>
      </c>
      <c r="B32" s="16" t="s">
        <v>36</v>
      </c>
      <c r="C32" s="24">
        <f>C34+C35+C36</f>
        <v>5568.4</v>
      </c>
      <c r="D32" s="24">
        <f>D34+D35+D36</f>
        <v>799.8</v>
      </c>
      <c r="E32" s="22">
        <f t="shared" si="7"/>
        <v>4768.5999999999995</v>
      </c>
      <c r="F32" s="22">
        <f>D32*100/C32</f>
        <v>14.36319229940378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683.3</v>
      </c>
      <c r="E34" s="32">
        <f>C34-D34</f>
        <v>4870.0999999999995</v>
      </c>
      <c r="F34" s="32">
        <f>D34*100/C34</f>
        <v>12.304174019519575</v>
      </c>
    </row>
    <row r="35" spans="1:14" ht="24" x14ac:dyDescent="0.25">
      <c r="A35" s="29" t="s">
        <v>191</v>
      </c>
      <c r="B35" s="34" t="s">
        <v>192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15</v>
      </c>
      <c r="D36" s="32">
        <v>116.5</v>
      </c>
      <c r="E36" s="32">
        <f>C36-D36</f>
        <v>-101.5</v>
      </c>
      <c r="F36" s="32">
        <f>D36*100/C36</f>
        <v>776.66666666666663</v>
      </c>
    </row>
    <row r="37" spans="1:14" x14ac:dyDescent="0.25">
      <c r="A37" s="27" t="s">
        <v>178</v>
      </c>
      <c r="B37" s="16" t="s">
        <v>21</v>
      </c>
      <c r="C37" s="22">
        <f>C41+C39+C40</f>
        <v>19927.5</v>
      </c>
      <c r="D37" s="22">
        <f>D41+D39+D40</f>
        <v>6084.4</v>
      </c>
      <c r="E37" s="22">
        <f>E41+E39</f>
        <v>12065.599999999999</v>
      </c>
      <c r="F37" s="22">
        <f>D37*100/C37</f>
        <v>30.532680968510853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18000</v>
      </c>
      <c r="D39" s="14">
        <v>5946.7</v>
      </c>
      <c r="E39" s="14">
        <f>C39-D39</f>
        <v>12053.3</v>
      </c>
      <c r="F39" s="14">
        <f>D39/C39*100</f>
        <v>33.037222222222226</v>
      </c>
    </row>
    <row r="40" spans="1:14" ht="63.75" x14ac:dyDescent="0.25">
      <c r="A40" s="26" t="s">
        <v>211</v>
      </c>
      <c r="B40" s="17" t="s">
        <v>212</v>
      </c>
      <c r="C40" s="14">
        <v>1777.5</v>
      </c>
      <c r="D40" s="14">
        <v>0</v>
      </c>
      <c r="E40" s="14">
        <f>C40-D40</f>
        <v>1777.5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150</v>
      </c>
      <c r="D41" s="14">
        <v>137.69999999999999</v>
      </c>
      <c r="E41" s="14">
        <f t="shared" ref="E41:E44" si="9">C41-D41</f>
        <v>12.300000000000011</v>
      </c>
      <c r="F41" s="14">
        <f>D41*100/C41</f>
        <v>91.799999999999983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3.4</v>
      </c>
      <c r="E42" s="22">
        <f t="shared" si="9"/>
        <v>42</v>
      </c>
      <c r="F42" s="22">
        <f>D42*100/C42</f>
        <v>7.4889867841409696</v>
      </c>
    </row>
    <row r="43" spans="1:14" x14ac:dyDescent="0.25">
      <c r="A43" s="27" t="s">
        <v>183</v>
      </c>
      <c r="B43" s="16" t="s">
        <v>19</v>
      </c>
      <c r="C43" s="22">
        <v>1596.6</v>
      </c>
      <c r="D43" s="22">
        <v>160.4</v>
      </c>
      <c r="E43" s="22">
        <f t="shared" si="9"/>
        <v>1436.1999999999998</v>
      </c>
      <c r="F43" s="22">
        <f>D43*100/C43</f>
        <v>10.046348490542403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-0.4</v>
      </c>
      <c r="E44" s="22">
        <f t="shared" si="9"/>
        <v>0.4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611894.60000000009</v>
      </c>
      <c r="D45" s="22">
        <f>D48+D49+D50+D55+D53+D51+D52+D47+D54</f>
        <v>277896.59999999998</v>
      </c>
      <c r="E45" s="22">
        <f>E48+E49+E50+E55+E53+E51+E52+E47</f>
        <v>333223</v>
      </c>
      <c r="F45" s="22">
        <f t="shared" ref="F45" si="10">D45*100/C45</f>
        <v>45.415762780060476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213</v>
      </c>
      <c r="B47" s="13" t="s">
        <v>214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47651.8</v>
      </c>
      <c r="D48" s="14">
        <v>1889.9</v>
      </c>
      <c r="E48" s="14">
        <f t="shared" ref="E48:E86" si="12">C48-D48</f>
        <v>45761.9</v>
      </c>
      <c r="F48" s="14">
        <f>D48*100/C48</f>
        <v>3.966062142458417</v>
      </c>
      <c r="N48" s="45"/>
    </row>
    <row r="49" spans="1:13" x14ac:dyDescent="0.25">
      <c r="A49" s="26" t="s">
        <v>130</v>
      </c>
      <c r="B49" s="17" t="s">
        <v>121</v>
      </c>
      <c r="C49" s="14">
        <v>363346</v>
      </c>
      <c r="D49" s="14">
        <v>123329.9</v>
      </c>
      <c r="E49" s="14">
        <f t="shared" si="12"/>
        <v>240016.1</v>
      </c>
      <c r="F49" s="14">
        <f t="shared" ref="F49:F54" si="13">D49*100/C49</f>
        <v>33.942825846438382</v>
      </c>
    </row>
    <row r="50" spans="1:13" x14ac:dyDescent="0.25">
      <c r="A50" s="26" t="s">
        <v>149</v>
      </c>
      <c r="B50" s="17" t="s">
        <v>150</v>
      </c>
      <c r="C50" s="14">
        <v>509.7</v>
      </c>
      <c r="D50" s="14">
        <v>0</v>
      </c>
      <c r="E50" s="14">
        <f t="shared" si="12"/>
        <v>509.7</v>
      </c>
      <c r="F50" s="14">
        <f t="shared" si="13"/>
        <v>0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0</v>
      </c>
      <c r="D52" s="14">
        <v>0</v>
      </c>
      <c r="E52" s="14">
        <f t="shared" si="12"/>
        <v>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129.9</v>
      </c>
      <c r="D53" s="14">
        <v>0</v>
      </c>
      <c r="E53" s="14">
        <f t="shared" si="12"/>
        <v>129.9</v>
      </c>
      <c r="F53" s="14">
        <f t="shared" si="13"/>
        <v>0</v>
      </c>
    </row>
    <row r="54" spans="1:13" ht="38.25" x14ac:dyDescent="0.25">
      <c r="A54" s="26" t="s">
        <v>215</v>
      </c>
      <c r="B54" s="17" t="s">
        <v>216</v>
      </c>
      <c r="C54" s="14">
        <v>775</v>
      </c>
      <c r="D54" s="14">
        <v>0</v>
      </c>
      <c r="E54" s="14">
        <f t="shared" si="12"/>
        <v>775</v>
      </c>
      <c r="F54" s="14">
        <f t="shared" si="13"/>
        <v>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C57+C70+C75+C81+C87+C67+C94+C98+C104+C109+C113</f>
        <v>2170531.5</v>
      </c>
      <c r="D56" s="22">
        <f>D57+D70+D75+D81+D87+D67+D94+D98+D104+D109+D113</f>
        <v>290322.8</v>
      </c>
      <c r="E56" s="22">
        <f t="shared" si="12"/>
        <v>1880208.7</v>
      </c>
      <c r="F56" s="22">
        <f t="shared" ref="F56:F91" si="14">D56*100/C56</f>
        <v>13.375654764743105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238844.9</v>
      </c>
      <c r="D57" s="22">
        <f>SUM(D59:D66)</f>
        <v>25683.100000000002</v>
      </c>
      <c r="E57" s="22">
        <f t="shared" si="12"/>
        <v>213161.8</v>
      </c>
      <c r="F57" s="22">
        <f t="shared" si="14"/>
        <v>10.753045177016549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23">
        <v>11154.2</v>
      </c>
      <c r="D59" s="14">
        <v>1099.5999999999999</v>
      </c>
      <c r="E59" s="14">
        <f t="shared" si="12"/>
        <v>10054.6</v>
      </c>
      <c r="F59" s="14">
        <f t="shared" si="14"/>
        <v>9.8581700166753308</v>
      </c>
    </row>
    <row r="60" spans="1:13" ht="38.25" x14ac:dyDescent="0.25">
      <c r="A60" s="26" t="s">
        <v>41</v>
      </c>
      <c r="B60" s="13" t="s">
        <v>49</v>
      </c>
      <c r="C60" s="23">
        <v>5483.8</v>
      </c>
      <c r="D60" s="14">
        <v>364.6</v>
      </c>
      <c r="E60" s="14">
        <f t="shared" si="12"/>
        <v>5119.2</v>
      </c>
      <c r="F60" s="14">
        <f t="shared" si="14"/>
        <v>6.6486742769612315</v>
      </c>
      <c r="M60" s="46"/>
    </row>
    <row r="61" spans="1:13" ht="38.25" x14ac:dyDescent="0.25">
      <c r="A61" s="26" t="s">
        <v>42</v>
      </c>
      <c r="B61" s="13" t="s">
        <v>50</v>
      </c>
      <c r="C61" s="23">
        <v>182176.5</v>
      </c>
      <c r="D61" s="14">
        <v>20542.7</v>
      </c>
      <c r="E61" s="14">
        <f t="shared" si="12"/>
        <v>161633.79999999999</v>
      </c>
      <c r="F61" s="14">
        <f t="shared" si="14"/>
        <v>11.276262306060332</v>
      </c>
    </row>
    <row r="62" spans="1:13" x14ac:dyDescent="0.25">
      <c r="A62" s="26" t="s">
        <v>147</v>
      </c>
      <c r="B62" s="13" t="s">
        <v>148</v>
      </c>
      <c r="C62" s="23">
        <v>9</v>
      </c>
      <c r="D62" s="14">
        <v>0</v>
      </c>
      <c r="E62" s="14">
        <f t="shared" si="12"/>
        <v>9</v>
      </c>
      <c r="F62" s="14">
        <f t="shared" si="14"/>
        <v>0</v>
      </c>
    </row>
    <row r="63" spans="1:13" x14ac:dyDescent="0.25">
      <c r="A63" s="26" t="s">
        <v>43</v>
      </c>
      <c r="B63" s="13" t="s">
        <v>51</v>
      </c>
      <c r="C63" s="23">
        <v>30998.400000000001</v>
      </c>
      <c r="D63" s="14">
        <v>3526.9</v>
      </c>
      <c r="E63" s="14">
        <f t="shared" si="12"/>
        <v>27471.5</v>
      </c>
      <c r="F63" s="14">
        <f t="shared" si="14"/>
        <v>11.377684009497264</v>
      </c>
    </row>
    <row r="64" spans="1:13" x14ac:dyDescent="0.25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23">
        <v>5000</v>
      </c>
      <c r="D65" s="14">
        <v>0</v>
      </c>
      <c r="E65" s="14">
        <f t="shared" si="12"/>
        <v>5000</v>
      </c>
      <c r="F65" s="14">
        <v>0</v>
      </c>
    </row>
    <row r="66" spans="1:6" x14ac:dyDescent="0.25">
      <c r="A66" s="26" t="s">
        <v>45</v>
      </c>
      <c r="B66" s="13" t="s">
        <v>53</v>
      </c>
      <c r="C66" s="23">
        <v>4023</v>
      </c>
      <c r="D66" s="14">
        <v>149.30000000000001</v>
      </c>
      <c r="E66" s="14">
        <f t="shared" si="12"/>
        <v>3873.7</v>
      </c>
      <c r="F66" s="14">
        <f t="shared" si="14"/>
        <v>3.7111608252547854</v>
      </c>
    </row>
    <row r="67" spans="1:6" x14ac:dyDescent="0.25">
      <c r="A67" s="27" t="s">
        <v>46</v>
      </c>
      <c r="B67" s="16" t="s">
        <v>14</v>
      </c>
      <c r="C67" s="24">
        <f>C69</f>
        <v>546.5</v>
      </c>
      <c r="D67" s="22">
        <f>D69</f>
        <v>35.6</v>
      </c>
      <c r="E67" s="22">
        <f t="shared" si="12"/>
        <v>510.9</v>
      </c>
      <c r="F67" s="22">
        <f t="shared" si="14"/>
        <v>6.5141811527904849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13" t="s">
        <v>54</v>
      </c>
      <c r="C69" s="23">
        <v>546.5</v>
      </c>
      <c r="D69" s="14">
        <v>35.6</v>
      </c>
      <c r="E69" s="14">
        <f t="shared" si="12"/>
        <v>510.9</v>
      </c>
      <c r="F69" s="14">
        <f t="shared" si="14"/>
        <v>6.5141811527904849</v>
      </c>
    </row>
    <row r="70" spans="1:6" x14ac:dyDescent="0.25">
      <c r="A70" s="27" t="s">
        <v>55</v>
      </c>
      <c r="B70" s="16" t="s">
        <v>13</v>
      </c>
      <c r="C70" s="24">
        <f>C72+C73+C74</f>
        <v>36991.5</v>
      </c>
      <c r="D70" s="24">
        <f>D72+D73+D74</f>
        <v>3108.6</v>
      </c>
      <c r="E70" s="22">
        <f t="shared" si="12"/>
        <v>33882.9</v>
      </c>
      <c r="F70" s="22">
        <f t="shared" si="14"/>
        <v>8.4035521673898064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23">
        <v>34353.5</v>
      </c>
      <c r="D72" s="14">
        <v>3108.6</v>
      </c>
      <c r="E72" s="14">
        <f t="shared" si="12"/>
        <v>31244.9</v>
      </c>
      <c r="F72" s="14">
        <f t="shared" si="14"/>
        <v>9.0488596503995229</v>
      </c>
    </row>
    <row r="73" spans="1:6" x14ac:dyDescent="0.25">
      <c r="A73" s="26" t="s">
        <v>57</v>
      </c>
      <c r="B73" s="13" t="s">
        <v>59</v>
      </c>
      <c r="C73" s="14">
        <v>1663.9</v>
      </c>
      <c r="D73" s="14">
        <v>0</v>
      </c>
      <c r="E73" s="14">
        <f t="shared" si="12"/>
        <v>1663.9</v>
      </c>
      <c r="F73" s="14">
        <f t="shared" si="14"/>
        <v>0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0</v>
      </c>
      <c r="E74" s="14">
        <f t="shared" si="12"/>
        <v>974.1</v>
      </c>
      <c r="F74" s="14">
        <f t="shared" si="14"/>
        <v>0</v>
      </c>
    </row>
    <row r="75" spans="1:6" x14ac:dyDescent="0.25">
      <c r="A75" s="27" t="s">
        <v>60</v>
      </c>
      <c r="B75" s="16" t="s">
        <v>12</v>
      </c>
      <c r="C75" s="22">
        <f>+C78+C79+C80+C77</f>
        <v>120895.5</v>
      </c>
      <c r="D75" s="22">
        <f>+D78+D79+D80+D77</f>
        <v>6273.5999999999995</v>
      </c>
      <c r="E75" s="22">
        <f t="shared" si="12"/>
        <v>114621.9</v>
      </c>
      <c r="F75" s="22">
        <f t="shared" si="14"/>
        <v>5.1892750350509322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4"/>
        <v>0</v>
      </c>
    </row>
    <row r="78" spans="1:6" x14ac:dyDescent="0.25">
      <c r="A78" s="26" t="s">
        <v>62</v>
      </c>
      <c r="B78" s="13" t="s">
        <v>72</v>
      </c>
      <c r="C78" s="23">
        <v>24800.2</v>
      </c>
      <c r="D78" s="14">
        <v>1848.7</v>
      </c>
      <c r="E78" s="14">
        <f t="shared" si="12"/>
        <v>22951.5</v>
      </c>
      <c r="F78" s="14">
        <f t="shared" si="14"/>
        <v>7.4543753679405809</v>
      </c>
    </row>
    <row r="79" spans="1:6" x14ac:dyDescent="0.25">
      <c r="A79" s="26" t="s">
        <v>63</v>
      </c>
      <c r="B79" s="13" t="s">
        <v>73</v>
      </c>
      <c r="C79" s="23">
        <v>62024.9</v>
      </c>
      <c r="D79" s="14">
        <v>3471.5</v>
      </c>
      <c r="E79" s="14">
        <f t="shared" si="12"/>
        <v>58553.4</v>
      </c>
      <c r="F79" s="14">
        <f t="shared" si="14"/>
        <v>5.5969457427581499</v>
      </c>
    </row>
    <row r="80" spans="1:6" x14ac:dyDescent="0.25">
      <c r="A80" s="26" t="s">
        <v>64</v>
      </c>
      <c r="B80" s="13" t="s">
        <v>74</v>
      </c>
      <c r="C80" s="14">
        <v>33170.400000000001</v>
      </c>
      <c r="D80" s="14">
        <v>953.4</v>
      </c>
      <c r="E80" s="14">
        <f t="shared" si="12"/>
        <v>32217</v>
      </c>
      <c r="F80" s="14">
        <f t="shared" si="14"/>
        <v>2.8742493307286012</v>
      </c>
    </row>
    <row r="81" spans="1:13" x14ac:dyDescent="0.25">
      <c r="A81" s="38" t="s">
        <v>65</v>
      </c>
      <c r="B81" s="39" t="s">
        <v>11</v>
      </c>
      <c r="C81" s="22">
        <f>C84+C85+C83+C86</f>
        <v>866362.30000000016</v>
      </c>
      <c r="D81" s="22">
        <f>D84+D85+D83+D86</f>
        <v>161222.9</v>
      </c>
      <c r="E81" s="22">
        <f t="shared" si="12"/>
        <v>705139.40000000014</v>
      </c>
      <c r="F81" s="22">
        <f t="shared" si="14"/>
        <v>18.609177707755748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168823.2</v>
      </c>
      <c r="D83" s="14">
        <v>800.6</v>
      </c>
      <c r="E83" s="14">
        <f t="shared" si="12"/>
        <v>168022.6</v>
      </c>
      <c r="F83" s="14">
        <f t="shared" si="14"/>
        <v>0.47422392183064882</v>
      </c>
    </row>
    <row r="84" spans="1:13" x14ac:dyDescent="0.25">
      <c r="A84" s="26" t="s">
        <v>67</v>
      </c>
      <c r="B84" s="13" t="s">
        <v>76</v>
      </c>
      <c r="C84" s="14">
        <v>596421.9</v>
      </c>
      <c r="D84" s="14">
        <v>157841.5</v>
      </c>
      <c r="E84" s="14">
        <f t="shared" si="12"/>
        <v>438580.4</v>
      </c>
      <c r="F84" s="14">
        <f t="shared" si="14"/>
        <v>26.464739138519224</v>
      </c>
      <c r="M84" s="46"/>
    </row>
    <row r="85" spans="1:13" x14ac:dyDescent="0.25">
      <c r="A85" s="26" t="s">
        <v>68</v>
      </c>
      <c r="B85" s="13" t="s">
        <v>77</v>
      </c>
      <c r="C85" s="14">
        <v>75027.3</v>
      </c>
      <c r="D85" s="14">
        <v>331.9</v>
      </c>
      <c r="E85" s="14">
        <f t="shared" si="12"/>
        <v>74695.400000000009</v>
      </c>
      <c r="F85" s="14">
        <f t="shared" si="14"/>
        <v>0.44237230981256154</v>
      </c>
    </row>
    <row r="86" spans="1:13" x14ac:dyDescent="0.25">
      <c r="A86" s="26" t="s">
        <v>69</v>
      </c>
      <c r="B86" s="13" t="s">
        <v>78</v>
      </c>
      <c r="C86" s="14">
        <v>26089.9</v>
      </c>
      <c r="D86" s="14">
        <v>2248.9</v>
      </c>
      <c r="E86" s="14">
        <f t="shared" si="12"/>
        <v>23841</v>
      </c>
      <c r="F86" s="14">
        <f t="shared" si="14"/>
        <v>8.6198107313558108</v>
      </c>
    </row>
    <row r="87" spans="1:13" x14ac:dyDescent="0.25">
      <c r="A87" s="27" t="s">
        <v>70</v>
      </c>
      <c r="B87" s="19" t="s">
        <v>10</v>
      </c>
      <c r="C87" s="22">
        <f>C89+C90+C92+C93+C91</f>
        <v>618672.6</v>
      </c>
      <c r="D87" s="22">
        <f>D89+D90+D92+D93+D91</f>
        <v>63731.399999999994</v>
      </c>
      <c r="E87" s="22">
        <f>C87-D87</f>
        <v>554941.19999999995</v>
      </c>
      <c r="F87" s="22">
        <f t="shared" si="14"/>
        <v>10.301312843012603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164167.6</v>
      </c>
      <c r="D89" s="14">
        <v>16991.2</v>
      </c>
      <c r="E89" s="14">
        <f t="shared" ref="E89:E113" si="15">C89-D89</f>
        <v>147176.4</v>
      </c>
      <c r="F89" s="14">
        <f t="shared" si="14"/>
        <v>10.349910701015304</v>
      </c>
    </row>
    <row r="90" spans="1:13" x14ac:dyDescent="0.25">
      <c r="A90" s="26" t="s">
        <v>123</v>
      </c>
      <c r="B90" s="13" t="s">
        <v>84</v>
      </c>
      <c r="C90" s="23">
        <v>276357.90000000002</v>
      </c>
      <c r="D90" s="14">
        <v>27797.5</v>
      </c>
      <c r="E90" s="14">
        <f t="shared" si="15"/>
        <v>248560.40000000002</v>
      </c>
      <c r="F90" s="14">
        <f t="shared" si="14"/>
        <v>10.058514701407123</v>
      </c>
    </row>
    <row r="91" spans="1:13" x14ac:dyDescent="0.25">
      <c r="A91" s="26" t="s">
        <v>126</v>
      </c>
      <c r="B91" s="13" t="s">
        <v>134</v>
      </c>
      <c r="C91" s="23">
        <v>102529.60000000001</v>
      </c>
      <c r="D91" s="14">
        <v>10726.4</v>
      </c>
      <c r="E91" s="14">
        <f t="shared" si="15"/>
        <v>91803.200000000012</v>
      </c>
      <c r="F91" s="14">
        <f t="shared" si="14"/>
        <v>10.461759335840576</v>
      </c>
    </row>
    <row r="92" spans="1:13" x14ac:dyDescent="0.25">
      <c r="A92" s="26" t="s">
        <v>80</v>
      </c>
      <c r="B92" s="13" t="s">
        <v>89</v>
      </c>
      <c r="C92" s="14">
        <v>18585.099999999999</v>
      </c>
      <c r="D92" s="14">
        <v>1105.0999999999999</v>
      </c>
      <c r="E92" s="14">
        <f t="shared" si="15"/>
        <v>17480</v>
      </c>
      <c r="F92" s="14">
        <f t="shared" ref="F92:F113" si="16">D92*100/C92</f>
        <v>5.9461611721217533</v>
      </c>
    </row>
    <row r="93" spans="1:13" x14ac:dyDescent="0.25">
      <c r="A93" s="26" t="s">
        <v>81</v>
      </c>
      <c r="B93" s="13" t="s">
        <v>90</v>
      </c>
      <c r="C93" s="14">
        <v>57032.4</v>
      </c>
      <c r="D93" s="14">
        <v>7111.2</v>
      </c>
      <c r="E93" s="14">
        <f t="shared" si="15"/>
        <v>49921.200000000004</v>
      </c>
      <c r="F93" s="14">
        <f t="shared" si="16"/>
        <v>12.46870200096787</v>
      </c>
    </row>
    <row r="94" spans="1:13" x14ac:dyDescent="0.25">
      <c r="A94" s="27" t="s">
        <v>82</v>
      </c>
      <c r="B94" s="16" t="s">
        <v>9</v>
      </c>
      <c r="C94" s="22">
        <f>C96+C97</f>
        <v>134401.79999999999</v>
      </c>
      <c r="D94" s="22">
        <f>SUM(D96:D97)</f>
        <v>13812.8</v>
      </c>
      <c r="E94" s="22">
        <f t="shared" si="15"/>
        <v>120588.99999999999</v>
      </c>
      <c r="F94" s="22">
        <f t="shared" si="16"/>
        <v>10.277243310729471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83456</v>
      </c>
      <c r="D96" s="14">
        <v>8966.9</v>
      </c>
      <c r="E96" s="14">
        <f t="shared" si="15"/>
        <v>74489.100000000006</v>
      </c>
      <c r="F96" s="14">
        <f t="shared" si="16"/>
        <v>10.744464148773005</v>
      </c>
    </row>
    <row r="97" spans="1:6" ht="25.5" x14ac:dyDescent="0.25">
      <c r="A97" s="26" t="s">
        <v>87</v>
      </c>
      <c r="B97" s="13" t="s">
        <v>88</v>
      </c>
      <c r="C97" s="14">
        <v>50945.8</v>
      </c>
      <c r="D97" s="14">
        <v>4845.8999999999996</v>
      </c>
      <c r="E97" s="14">
        <f t="shared" si="15"/>
        <v>46099.9</v>
      </c>
      <c r="F97" s="14">
        <f t="shared" si="16"/>
        <v>9.5118734027142562</v>
      </c>
    </row>
    <row r="98" spans="1:6" x14ac:dyDescent="0.25">
      <c r="A98" s="27" t="s">
        <v>91</v>
      </c>
      <c r="B98" s="16" t="s">
        <v>8</v>
      </c>
      <c r="C98" s="22">
        <f>C100+C101+C102+C103</f>
        <v>48802.9</v>
      </c>
      <c r="D98" s="22">
        <f>D100+D101+D102+D103</f>
        <v>5413.9999999999991</v>
      </c>
      <c r="E98" s="22">
        <f t="shared" si="15"/>
        <v>43388.9</v>
      </c>
      <c r="F98" s="22">
        <f t="shared" si="16"/>
        <v>11.093603044081394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97</v>
      </c>
      <c r="C100" s="14">
        <v>1565.8</v>
      </c>
      <c r="D100" s="14">
        <v>142.4</v>
      </c>
      <c r="E100" s="14">
        <f t="shared" si="15"/>
        <v>1423.3999999999999</v>
      </c>
      <c r="F100" s="14">
        <f t="shared" si="16"/>
        <v>9.0943926427385371</v>
      </c>
    </row>
    <row r="101" spans="1:6" x14ac:dyDescent="0.25">
      <c r="A101" s="26" t="s">
        <v>93</v>
      </c>
      <c r="B101" s="13" t="s">
        <v>98</v>
      </c>
      <c r="C101" s="23">
        <v>30862.6</v>
      </c>
      <c r="D101" s="14">
        <v>4110.8999999999996</v>
      </c>
      <c r="E101" s="14">
        <f t="shared" si="15"/>
        <v>26751.699999999997</v>
      </c>
      <c r="F101" s="14">
        <f t="shared" si="16"/>
        <v>13.320005443481753</v>
      </c>
    </row>
    <row r="102" spans="1:6" x14ac:dyDescent="0.25">
      <c r="A102" s="26" t="s">
        <v>94</v>
      </c>
      <c r="B102" s="13" t="s">
        <v>99</v>
      </c>
      <c r="C102" s="14">
        <v>3212.1</v>
      </c>
      <c r="D102" s="14">
        <v>159.9</v>
      </c>
      <c r="E102" s="14">
        <f t="shared" si="15"/>
        <v>3052.2</v>
      </c>
      <c r="F102" s="14">
        <f t="shared" si="16"/>
        <v>4.9780517418511252</v>
      </c>
    </row>
    <row r="103" spans="1:6" x14ac:dyDescent="0.25">
      <c r="A103" s="26" t="s">
        <v>95</v>
      </c>
      <c r="B103" s="13" t="s">
        <v>100</v>
      </c>
      <c r="C103" s="23">
        <v>13162.4</v>
      </c>
      <c r="D103" s="14">
        <v>1000.8</v>
      </c>
      <c r="E103" s="14">
        <f t="shared" si="15"/>
        <v>12161.6</v>
      </c>
      <c r="F103" s="14">
        <f t="shared" si="16"/>
        <v>7.6034765696225612</v>
      </c>
    </row>
    <row r="104" spans="1:6" x14ac:dyDescent="0.25">
      <c r="A104" s="27" t="s">
        <v>96</v>
      </c>
      <c r="B104" s="16" t="s">
        <v>7</v>
      </c>
      <c r="C104" s="24">
        <f>C106+C108+C107</f>
        <v>73530.099999999991</v>
      </c>
      <c r="D104" s="24">
        <f>D106+D108+D107</f>
        <v>7806.5</v>
      </c>
      <c r="E104" s="22">
        <f t="shared" si="15"/>
        <v>65723.599999999991</v>
      </c>
      <c r="F104" s="22">
        <f t="shared" si="16"/>
        <v>10.616740627307729</v>
      </c>
    </row>
    <row r="105" spans="1:6" x14ac:dyDescent="0.25">
      <c r="A105" s="26"/>
      <c r="B105" s="13" t="s">
        <v>6</v>
      </c>
      <c r="C105" s="23"/>
      <c r="D105" s="14"/>
      <c r="E105" s="14"/>
      <c r="F105" s="14"/>
    </row>
    <row r="106" spans="1:6" x14ac:dyDescent="0.25">
      <c r="A106" s="26" t="s">
        <v>101</v>
      </c>
      <c r="B106" s="13" t="s">
        <v>102</v>
      </c>
      <c r="C106" s="23">
        <v>56745</v>
      </c>
      <c r="D106" s="14">
        <v>5932.7</v>
      </c>
      <c r="E106" s="14">
        <f t="shared" si="15"/>
        <v>50812.3</v>
      </c>
      <c r="F106" s="14">
        <f t="shared" si="16"/>
        <v>10.455018063265486</v>
      </c>
    </row>
    <row r="107" spans="1:6" x14ac:dyDescent="0.25">
      <c r="A107" s="26" t="s">
        <v>198</v>
      </c>
      <c r="B107" s="13" t="s">
        <v>199</v>
      </c>
      <c r="C107" s="23">
        <v>484.7</v>
      </c>
      <c r="D107" s="14">
        <v>0</v>
      </c>
      <c r="E107" s="14">
        <f t="shared" si="15"/>
        <v>484.7</v>
      </c>
      <c r="F107" s="14">
        <f t="shared" si="16"/>
        <v>0</v>
      </c>
    </row>
    <row r="108" spans="1:6" x14ac:dyDescent="0.25">
      <c r="A108" s="26" t="s">
        <v>127</v>
      </c>
      <c r="B108" s="13" t="s">
        <v>128</v>
      </c>
      <c r="C108" s="23">
        <v>16300.4</v>
      </c>
      <c r="D108" s="14">
        <v>1873.8</v>
      </c>
      <c r="E108" s="14">
        <f t="shared" si="15"/>
        <v>14426.6</v>
      </c>
      <c r="F108" s="14">
        <f t="shared" si="16"/>
        <v>11.495423425192021</v>
      </c>
    </row>
    <row r="109" spans="1:6" x14ac:dyDescent="0.25">
      <c r="A109" s="27" t="s">
        <v>103</v>
      </c>
      <c r="B109" s="16" t="s">
        <v>5</v>
      </c>
      <c r="C109" s="24">
        <f>C111</f>
        <v>24129.9</v>
      </c>
      <c r="D109" s="22">
        <f>D111</f>
        <v>1789.8</v>
      </c>
      <c r="E109" s="22">
        <f t="shared" si="15"/>
        <v>22340.100000000002</v>
      </c>
      <c r="F109" s="22">
        <f t="shared" si="16"/>
        <v>7.417353573781905</v>
      </c>
    </row>
    <row r="110" spans="1:6" x14ac:dyDescent="0.25">
      <c r="A110" s="26"/>
      <c r="B110" s="13" t="s">
        <v>6</v>
      </c>
      <c r="C110" s="24"/>
      <c r="D110" s="22"/>
      <c r="E110" s="14"/>
      <c r="F110" s="14"/>
    </row>
    <row r="111" spans="1:6" x14ac:dyDescent="0.25">
      <c r="A111" s="26" t="s">
        <v>104</v>
      </c>
      <c r="B111" s="13" t="s">
        <v>105</v>
      </c>
      <c r="C111" s="23">
        <v>24129.9</v>
      </c>
      <c r="D111" s="14">
        <v>1789.8</v>
      </c>
      <c r="E111" s="14">
        <f t="shared" si="15"/>
        <v>22340.100000000002</v>
      </c>
      <c r="F111" s="14">
        <f t="shared" si="16"/>
        <v>7.417353573781905</v>
      </c>
    </row>
    <row r="112" spans="1:6" x14ac:dyDescent="0.25">
      <c r="A112" s="27" t="s">
        <v>135</v>
      </c>
      <c r="B112" s="16" t="s">
        <v>136</v>
      </c>
      <c r="C112" s="24">
        <f>C113</f>
        <v>7353.5</v>
      </c>
      <c r="D112" s="24">
        <f>D113</f>
        <v>1444.5</v>
      </c>
      <c r="E112" s="22">
        <f t="shared" si="15"/>
        <v>5909</v>
      </c>
      <c r="F112" s="14">
        <f t="shared" si="16"/>
        <v>19.643707078262054</v>
      </c>
    </row>
    <row r="113" spans="1:8" x14ac:dyDescent="0.25">
      <c r="A113" s="26" t="s">
        <v>137</v>
      </c>
      <c r="B113" s="13" t="s">
        <v>138</v>
      </c>
      <c r="C113" s="23">
        <v>7353.5</v>
      </c>
      <c r="D113" s="14">
        <v>1444.5</v>
      </c>
      <c r="E113" s="14">
        <f t="shared" si="15"/>
        <v>5909</v>
      </c>
      <c r="F113" s="14">
        <f t="shared" si="16"/>
        <v>19.643707078262054</v>
      </c>
    </row>
    <row r="114" spans="1:8" x14ac:dyDescent="0.25">
      <c r="A114" s="26" t="s">
        <v>37</v>
      </c>
      <c r="B114" s="16" t="s">
        <v>4</v>
      </c>
      <c r="C114" s="35">
        <f>C7-C56</f>
        <v>117091</v>
      </c>
      <c r="D114" s="35">
        <f>D7-D56</f>
        <v>99572.899999999965</v>
      </c>
      <c r="E114" s="14" t="s">
        <v>37</v>
      </c>
      <c r="F114" s="14" t="s">
        <v>37</v>
      </c>
      <c r="H114" s="4"/>
    </row>
    <row r="115" spans="1:8" x14ac:dyDescent="0.25">
      <c r="A115" s="26" t="s">
        <v>206</v>
      </c>
      <c r="B115" s="16" t="s">
        <v>151</v>
      </c>
      <c r="C115" s="24">
        <f>C116+C117</f>
        <v>-70000</v>
      </c>
      <c r="D115" s="24">
        <f t="shared" ref="D115" si="17">D116+D117</f>
        <v>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155</v>
      </c>
      <c r="B116" s="13" t="s">
        <v>152</v>
      </c>
      <c r="C116" s="23">
        <v>20000</v>
      </c>
      <c r="D116" s="23">
        <v>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156</v>
      </c>
      <c r="B117" s="13" t="s">
        <v>153</v>
      </c>
      <c r="C117" s="23">
        <v>-90000</v>
      </c>
      <c r="D117" s="23">
        <v>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205</v>
      </c>
      <c r="B118" s="66" t="s">
        <v>200</v>
      </c>
      <c r="C118" s="23">
        <f>C119+C120</f>
        <v>-150000</v>
      </c>
      <c r="D118" s="23">
        <f>D119+D120</f>
        <v>-150000</v>
      </c>
      <c r="E118" s="14" t="s">
        <v>37</v>
      </c>
      <c r="F118" s="14" t="s">
        <v>37</v>
      </c>
      <c r="H118" s="4"/>
    </row>
    <row r="119" spans="1:8" ht="38.25" x14ac:dyDescent="0.25">
      <c r="A119" s="26" t="s">
        <v>203</v>
      </c>
      <c r="B119" s="13" t="s">
        <v>201</v>
      </c>
      <c r="C119" s="23">
        <v>0</v>
      </c>
      <c r="D119" s="23">
        <v>0</v>
      </c>
      <c r="E119" s="14" t="s">
        <v>37</v>
      </c>
      <c r="F119" s="14" t="s">
        <v>37</v>
      </c>
      <c r="H119" s="4"/>
    </row>
    <row r="120" spans="1:8" ht="30" customHeight="1" x14ac:dyDescent="0.25">
      <c r="A120" s="26" t="s">
        <v>204</v>
      </c>
      <c r="B120" s="13" t="s">
        <v>202</v>
      </c>
      <c r="C120" s="23">
        <v>-150000</v>
      </c>
      <c r="D120" s="23">
        <v>-150000</v>
      </c>
      <c r="E120" s="14" t="s">
        <v>37</v>
      </c>
      <c r="F120" s="14" t="s">
        <v>37</v>
      </c>
      <c r="H120" s="4"/>
    </row>
    <row r="121" spans="1:8" x14ac:dyDescent="0.25">
      <c r="A121" s="26" t="s">
        <v>157</v>
      </c>
      <c r="B121" s="16" t="s">
        <v>3</v>
      </c>
      <c r="C121" s="22">
        <f>C122+C123</f>
        <v>102909</v>
      </c>
      <c r="D121" s="22">
        <f>D122+D123</f>
        <v>50427.100000000035</v>
      </c>
      <c r="E121" s="22" t="s">
        <v>37</v>
      </c>
      <c r="F121" s="22" t="s">
        <v>37</v>
      </c>
    </row>
    <row r="122" spans="1:8" x14ac:dyDescent="0.25">
      <c r="A122" s="26" t="s">
        <v>158</v>
      </c>
      <c r="B122" s="13" t="s">
        <v>2</v>
      </c>
      <c r="C122" s="14">
        <f>-(C7+C116+C119)</f>
        <v>-2307622.5</v>
      </c>
      <c r="D122" s="14">
        <f>-(D7+D116+D119)</f>
        <v>-389895.69999999995</v>
      </c>
      <c r="E122" s="14" t="s">
        <v>37</v>
      </c>
      <c r="F122" s="22" t="s">
        <v>37</v>
      </c>
    </row>
    <row r="123" spans="1:8" x14ac:dyDescent="0.25">
      <c r="A123" s="26" t="s">
        <v>159</v>
      </c>
      <c r="B123" s="13" t="s">
        <v>1</v>
      </c>
      <c r="C123" s="14">
        <f>C56-C117-C120</f>
        <v>2410531.5</v>
      </c>
      <c r="D123" s="14">
        <f>D56-D117-D120</f>
        <v>440322.8</v>
      </c>
      <c r="E123" s="14" t="s">
        <v>37</v>
      </c>
      <c r="F123" s="22" t="s">
        <v>37</v>
      </c>
    </row>
    <row r="124" spans="1:8" ht="21" customHeight="1" x14ac:dyDescent="0.25">
      <c r="A124" s="26" t="s">
        <v>37</v>
      </c>
      <c r="B124" s="16" t="s">
        <v>0</v>
      </c>
      <c r="C124" s="22">
        <f>C121+C115+C118</f>
        <v>-117091</v>
      </c>
      <c r="D124" s="22">
        <f>D121+D115+D118</f>
        <v>-99572.899999999965</v>
      </c>
      <c r="E124" s="22" t="s">
        <v>37</v>
      </c>
      <c r="F124" s="22" t="s">
        <v>37</v>
      </c>
    </row>
    <row r="125" spans="1:8" ht="39" customHeight="1" x14ac:dyDescent="0.25">
      <c r="A125" s="73" t="s">
        <v>217</v>
      </c>
      <c r="B125" s="73"/>
      <c r="C125" s="64"/>
      <c r="D125" s="71" t="s">
        <v>218</v>
      </c>
      <c r="E125" s="71"/>
      <c r="F125" s="71"/>
      <c r="G125" s="65"/>
    </row>
    <row r="126" spans="1:8" ht="12.75" customHeight="1" x14ac:dyDescent="0.25">
      <c r="A126" s="43"/>
      <c r="B126" s="43"/>
      <c r="C126" s="44"/>
      <c r="D126" s="62"/>
      <c r="E126" s="62"/>
      <c r="F126" s="62"/>
    </row>
    <row r="127" spans="1:8" ht="30.75" customHeight="1" x14ac:dyDescent="0.25">
      <c r="A127" s="69" t="s">
        <v>209</v>
      </c>
      <c r="B127" s="70"/>
      <c r="C127" s="70"/>
      <c r="D127" s="1"/>
      <c r="E127" s="1"/>
      <c r="F127" s="1"/>
    </row>
    <row r="134" spans="5:5" x14ac:dyDescent="0.25">
      <c r="E134" s="63"/>
    </row>
  </sheetData>
  <mergeCells count="5">
    <mergeCell ref="A2:F3"/>
    <mergeCell ref="A127:C127"/>
    <mergeCell ref="D125:F125"/>
    <mergeCell ref="E4:F4"/>
    <mergeCell ref="A125:B125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189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193</v>
      </c>
      <c r="C5" s="75"/>
      <c r="D5" s="75"/>
      <c r="E5" s="75"/>
      <c r="F5" s="75"/>
      <c r="G5" s="76" t="s">
        <v>194</v>
      </c>
      <c r="H5" s="77"/>
      <c r="I5" s="77"/>
      <c r="J5" s="78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2020-03-20T10:31:20Z</dcterms:modified>
</cp:coreProperties>
</file>